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030" windowHeight="3465" activeTab="3"/>
  </bookViews>
  <sheets>
    <sheet name="Admin" sheetId="1" r:id="rId1"/>
    <sheet name="Science" sheetId="5" r:id="rId2"/>
    <sheet name="Enforcement" sheetId="6" r:id="rId3"/>
    <sheet name="Totals" sheetId="7" r:id="rId4"/>
  </sheets>
  <definedNames>
    <definedName name="_xlnm.Print_Area" localSheetId="0">Admin!$A$1:$H$32</definedName>
    <definedName name="_xlnm.Print_Area" localSheetId="2">Enforcement!$A$1:$I$16</definedName>
    <definedName name="_xlnm.Print_Area" localSheetId="1">Science!$A$1:$F$24</definedName>
    <definedName name="_xlnm.Print_Area" localSheetId="3">Totals!$B$1:$E$20</definedName>
  </definedNames>
  <calcPr calcId="145621"/>
</workbook>
</file>

<file path=xl/calcChain.xml><?xml version="1.0" encoding="utf-8"?>
<calcChain xmlns="http://schemas.openxmlformats.org/spreadsheetml/2006/main">
  <c r="B14" i="6" l="1"/>
  <c r="I2" i="6" s="1"/>
  <c r="I3" i="6"/>
  <c r="I4" i="6"/>
  <c r="I5" i="6"/>
  <c r="I9" i="6" l="1"/>
  <c r="I8" i="6"/>
  <c r="I7" i="6"/>
  <c r="I10" i="6" l="1"/>
  <c r="C9" i="7" s="1"/>
  <c r="B22" i="5"/>
  <c r="F5" i="5" s="1"/>
  <c r="C24" i="1"/>
  <c r="C23" i="1"/>
  <c r="G23" i="1"/>
  <c r="G24" i="1"/>
  <c r="G9" i="1"/>
  <c r="G8" i="1"/>
  <c r="G16" i="1"/>
  <c r="G15" i="1"/>
  <c r="G14" i="1"/>
  <c r="G13" i="1"/>
  <c r="G12" i="1"/>
  <c r="G11" i="1"/>
  <c r="C16" i="1"/>
  <c r="C15" i="1"/>
  <c r="C14" i="1"/>
  <c r="C13" i="1"/>
  <c r="C11" i="1"/>
  <c r="C12" i="1"/>
  <c r="F14" i="5" l="1"/>
  <c r="F15" i="5" s="1"/>
  <c r="D12" i="7" s="1"/>
  <c r="F6" i="5"/>
  <c r="F3" i="5"/>
  <c r="F9" i="5"/>
  <c r="F4" i="5"/>
  <c r="C17" i="1"/>
  <c r="C18" i="1"/>
  <c r="G18" i="1"/>
  <c r="G29" i="1" s="1"/>
  <c r="G17" i="1"/>
  <c r="C9" i="1"/>
  <c r="C8" i="1"/>
  <c r="C28" i="1" l="1"/>
  <c r="C27" i="1"/>
  <c r="C26" i="1"/>
  <c r="G26" i="1"/>
  <c r="G27" i="1"/>
  <c r="G28" i="1"/>
  <c r="C29" i="1"/>
  <c r="F10" i="5"/>
  <c r="C30" i="1" l="1"/>
  <c r="C6" i="7" s="1"/>
  <c r="B17" i="5"/>
  <c r="C12" i="7"/>
  <c r="G30" i="1"/>
  <c r="D6" i="7" s="1"/>
  <c r="C14" i="7" l="1"/>
  <c r="C15" i="7" s="1"/>
</calcChain>
</file>

<file path=xl/sharedStrings.xml><?xml version="1.0" encoding="utf-8"?>
<sst xmlns="http://schemas.openxmlformats.org/spreadsheetml/2006/main" count="169" uniqueCount="97">
  <si>
    <t>Cost</t>
  </si>
  <si>
    <t>Permit Sticker</t>
  </si>
  <si>
    <t>Physical Permit</t>
  </si>
  <si>
    <t>Tags</t>
  </si>
  <si>
    <t>Postage</t>
  </si>
  <si>
    <t>Packaging</t>
  </si>
  <si>
    <t>Notes</t>
  </si>
  <si>
    <t>Staff Time</t>
  </si>
  <si>
    <t>Receipt, input and checking</t>
  </si>
  <si>
    <t>Payment Processing (Cheque)</t>
  </si>
  <si>
    <t>Payment Processing (Card)</t>
  </si>
  <si>
    <t>Printing and distributing</t>
  </si>
  <si>
    <t>Total (posted)</t>
  </si>
  <si>
    <t>Total (collected in person)</t>
  </si>
  <si>
    <t>Admin Costs (Recreational)</t>
  </si>
  <si>
    <t>Admin Costs (Commercial)</t>
  </si>
  <si>
    <t>Royal Mail 1st Class Small Parcel</t>
  </si>
  <si>
    <t>Mail Lite Postal Bag 220x330mm (11.4p per unit) + Envelope for permit letter (£0.0044 per unit)</t>
  </si>
  <si>
    <t>Paper Permit Counterpart</t>
  </si>
  <si>
    <t>2 sides of A4 printed colour (paper at £0.004 per sheet and colour printing at  7p a side)</t>
  </si>
  <si>
    <t>Total (Card)</t>
  </si>
  <si>
    <t>Total (Cheque)</t>
  </si>
  <si>
    <t>Responding to queries/following up applications where needed</t>
  </si>
  <si>
    <t>Cost per unit. (60 cost £149 economy of scales may reduce this)</t>
  </si>
  <si>
    <t>Total (posted + cheque)</t>
  </si>
  <si>
    <t>Total (collected in person + card)</t>
  </si>
  <si>
    <t>Total (posted + card)</t>
  </si>
  <si>
    <t>Total (collected in person + cheque)</t>
  </si>
  <si>
    <t>Entering onto Sage and Reconciling Payments</t>
  </si>
  <si>
    <t>Hourly Rates</t>
  </si>
  <si>
    <t>100x 30p per unit</t>
  </si>
  <si>
    <t>5kg Medium Parcel 1st Class</t>
  </si>
  <si>
    <t>10 boxes 457x457x610mm cost £48.41</t>
  </si>
  <si>
    <t>Overall Total (Recreational)</t>
  </si>
  <si>
    <t>Overall Total (Commercial)</t>
  </si>
  <si>
    <t>Misc Costs</t>
  </si>
  <si>
    <t>2 Sheets of a4 paper (at 0.004p) and 2 sides of monochrome printing</t>
  </si>
  <si>
    <t>(£2.37 per book of 100)</t>
  </si>
  <si>
    <t>(Cheque only) Photocopy Record</t>
  </si>
  <si>
    <t>(Cheque only) Receipt</t>
  </si>
  <si>
    <t>(Card only) Transaction Fee</t>
  </si>
  <si>
    <t>N/A</t>
  </si>
  <si>
    <t>Base Officer Rate</t>
  </si>
  <si>
    <t>Task</t>
  </si>
  <si>
    <t>Compilation and analysis of NWIFCA returns (whelk returns only)</t>
  </si>
  <si>
    <t>Time (hrs)</t>
  </si>
  <si>
    <t># of Officers</t>
  </si>
  <si>
    <t>Whelk age/size at maturity study*</t>
  </si>
  <si>
    <t>Sexual maturity</t>
  </si>
  <si>
    <t>Ageing</t>
  </si>
  <si>
    <t>Extra 3 sites in 2nd and 3rd year paid to fishermen</t>
  </si>
  <si>
    <t>Whelk age/size at maturity study samples paid to fisherman</t>
  </si>
  <si>
    <t>Frequency per year</t>
  </si>
  <si>
    <t>Length / width metrics</t>
  </si>
  <si>
    <t>n/a</t>
  </si>
  <si>
    <t>Attendance at national Whelk Group meetings</t>
  </si>
  <si>
    <t>Whelk Permit</t>
  </si>
  <si>
    <t>Compilation and analysis of NWIFCA returns</t>
  </si>
  <si>
    <t>Task Breakdown</t>
  </si>
  <si>
    <t>Crab and Lobster</t>
  </si>
  <si>
    <t>Overall Total:</t>
  </si>
  <si>
    <t>Mean of all totals</t>
  </si>
  <si>
    <t>Total</t>
  </si>
  <si>
    <t>Enforcement of Byelaw, checking gear marking, escape gaps, seizing gear, vessel inspections</t>
  </si>
  <si>
    <t>North Western Protector Patrol</t>
  </si>
  <si>
    <t>Protector Bravo</t>
  </si>
  <si>
    <t>Protector Gamma</t>
  </si>
  <si>
    <t>Bay Protector</t>
  </si>
  <si>
    <t xml:space="preserve"> Average Time of patrol (hrs)</t>
  </si>
  <si>
    <t>Fuel per hour (L)</t>
  </si>
  <si>
    <t>Cost of fuel</t>
  </si>
  <si>
    <t>Checking gear marking, permit numbers</t>
  </si>
  <si>
    <t>Checking gear marking, permit numbers, recreational pots</t>
  </si>
  <si>
    <t>Enforcement</t>
  </si>
  <si>
    <t>Prosecution</t>
  </si>
  <si>
    <t>FAPs</t>
  </si>
  <si>
    <t>Warning letters</t>
  </si>
  <si>
    <t>Officer Hours</t>
  </si>
  <si>
    <t>% of  patrol time spent on activity</t>
  </si>
  <si>
    <t>Admin</t>
  </si>
  <si>
    <t>Recreational</t>
  </si>
  <si>
    <t>Commercial</t>
  </si>
  <si>
    <t>Science</t>
  </si>
  <si>
    <t>Whelk</t>
  </si>
  <si>
    <t>Crab/Lobster</t>
  </si>
  <si>
    <t>Overall</t>
  </si>
  <si>
    <t>Overall Cost</t>
  </si>
  <si>
    <t>Avg per permit</t>
  </si>
  <si>
    <t>Permit Numbers</t>
  </si>
  <si>
    <t>Whelk Commercial</t>
  </si>
  <si>
    <t>C/L Recreational</t>
  </si>
  <si>
    <t>C/L Commercial</t>
  </si>
  <si>
    <t>(Calculated as 30p x 10)</t>
  </si>
  <si>
    <t>Time (mins)</t>
  </si>
  <si>
    <t>Time (Mins)</t>
  </si>
  <si>
    <t>Approx 2.5% (not included in calculations as it depends on final value)</t>
  </si>
  <si>
    <t>Note: The avg per permit is the mean calculated from cost divided the total number of predicted permits. It does not reflect the different levels of work involved with each permit.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</si>
</sst>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8" fontId="0" fillId="0" borderId="1" xfId="0" applyNumberFormat="1" applyBorder="1"/>
    <xf numFmtId="0" fontId="0" fillId="0" borderId="3" xfId="0" applyBorder="1"/>
    <xf numFmtId="0" fontId="0" fillId="0" borderId="2" xfId="0" applyBorder="1" applyAlignment="1">
      <alignment wrapText="1"/>
    </xf>
    <xf numFmtId="0" fontId="1" fillId="0" borderId="6" xfId="0" applyFont="1" applyBorder="1"/>
    <xf numFmtId="0" fontId="0" fillId="0" borderId="6" xfId="0" applyBorder="1"/>
    <xf numFmtId="0" fontId="0" fillId="0" borderId="6" xfId="0" applyFont="1" applyBorder="1" applyAlignment="1">
      <alignment wrapText="1"/>
    </xf>
    <xf numFmtId="6" fontId="0" fillId="0" borderId="1" xfId="0" applyNumberFormat="1" applyBorder="1"/>
    <xf numFmtId="0" fontId="0" fillId="0" borderId="6" xfId="0" applyFont="1" applyBorder="1"/>
    <xf numFmtId="0" fontId="1" fillId="0" borderId="1" xfId="0" applyFont="1" applyFill="1" applyBorder="1"/>
    <xf numFmtId="0" fontId="0" fillId="0" borderId="3" xfId="0" applyFont="1" applyBorder="1" applyAlignment="1">
      <alignment wrapText="1"/>
    </xf>
    <xf numFmtId="0" fontId="1" fillId="3" borderId="3" xfId="0" applyFont="1" applyFill="1" applyBorder="1"/>
    <xf numFmtId="0" fontId="0" fillId="0" borderId="6" xfId="0" applyBorder="1" applyAlignment="1">
      <alignment wrapText="1"/>
    </xf>
    <xf numFmtId="8" fontId="0" fillId="0" borderId="0" xfId="0" applyNumberFormat="1"/>
    <xf numFmtId="0" fontId="0" fillId="0" borderId="9" xfId="0" applyFill="1" applyBorder="1" applyAlignment="1">
      <alignment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0" borderId="14" xfId="0" applyFont="1" applyBorder="1"/>
    <xf numFmtId="0" fontId="1" fillId="3" borderId="15" xfId="0" applyFont="1" applyFill="1" applyBorder="1"/>
    <xf numFmtId="0" fontId="0" fillId="0" borderId="17" xfId="0" applyBorder="1" applyAlignment="1">
      <alignment wrapText="1"/>
    </xf>
    <xf numFmtId="8" fontId="0" fillId="0" borderId="2" xfId="0" applyNumberFormat="1" applyBorder="1"/>
    <xf numFmtId="0" fontId="1" fillId="0" borderId="16" xfId="0" applyFont="1" applyFill="1" applyBorder="1"/>
    <xf numFmtId="8" fontId="0" fillId="0" borderId="17" xfId="0" applyNumberFormat="1" applyBorder="1"/>
    <xf numFmtId="0" fontId="0" fillId="0" borderId="18" xfId="0" applyBorder="1" applyAlignment="1">
      <alignment wrapText="1"/>
    </xf>
    <xf numFmtId="0" fontId="1" fillId="0" borderId="6" xfId="0" applyFont="1" applyFill="1" applyBorder="1"/>
    <xf numFmtId="0" fontId="1" fillId="0" borderId="14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0" fillId="0" borderId="15" xfId="0" applyBorder="1"/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3" xfId="0" applyBorder="1"/>
    <xf numFmtId="8" fontId="0" fillId="0" borderId="12" xfId="0" applyNumberFormat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wrapText="1"/>
    </xf>
    <xf numFmtId="0" fontId="0" fillId="0" borderId="24" xfId="0" applyBorder="1" applyAlignment="1">
      <alignment wrapText="1"/>
    </xf>
    <xf numFmtId="6" fontId="0" fillId="0" borderId="2" xfId="0" applyNumberFormat="1" applyBorder="1"/>
    <xf numFmtId="0" fontId="0" fillId="0" borderId="2" xfId="0" applyBorder="1"/>
    <xf numFmtId="0" fontId="0" fillId="0" borderId="14" xfId="0" applyBorder="1"/>
    <xf numFmtId="0" fontId="0" fillId="0" borderId="17" xfId="0" applyBorder="1"/>
    <xf numFmtId="0" fontId="1" fillId="2" borderId="7" xfId="0" applyFont="1" applyFill="1" applyBorder="1"/>
    <xf numFmtId="0" fontId="0" fillId="0" borderId="1" xfId="0" applyFill="1" applyBorder="1" applyAlignment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Border="1" applyAlignment="1">
      <alignment wrapText="1"/>
    </xf>
    <xf numFmtId="8" fontId="0" fillId="0" borderId="3" xfId="0" applyNumberFormat="1" applyBorder="1"/>
    <xf numFmtId="0" fontId="0" fillId="3" borderId="11" xfId="0" applyFill="1" applyBorder="1"/>
    <xf numFmtId="8" fontId="0" fillId="3" borderId="11" xfId="0" applyNumberFormat="1" applyFill="1" applyBorder="1"/>
    <xf numFmtId="8" fontId="0" fillId="3" borderId="16" xfId="0" applyNumberFormat="1" applyFill="1" applyBorder="1"/>
    <xf numFmtId="8" fontId="0" fillId="0" borderId="17" xfId="0" applyNumberFormat="1" applyFill="1" applyBorder="1"/>
    <xf numFmtId="0" fontId="0" fillId="3" borderId="16" xfId="0" applyFill="1" applyBorder="1"/>
    <xf numFmtId="8" fontId="0" fillId="0" borderId="21" xfId="0" applyNumberFormat="1" applyBorder="1"/>
    <xf numFmtId="8" fontId="1" fillId="2" borderId="11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8" fontId="0" fillId="0" borderId="0" xfId="0" applyNumberForma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6" fontId="0" fillId="0" borderId="0" xfId="0" applyNumberFormat="1" applyFill="1" applyBorder="1"/>
    <xf numFmtId="6" fontId="0" fillId="0" borderId="0" xfId="0" applyNumberFormat="1" applyBorder="1"/>
    <xf numFmtId="6" fontId="0" fillId="0" borderId="0" xfId="0" applyNumberFormat="1" applyFill="1" applyBorder="1" applyAlignment="1"/>
    <xf numFmtId="0" fontId="0" fillId="0" borderId="6" xfId="0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1" fontId="0" fillId="0" borderId="1" xfId="0" applyNumberFormat="1" applyFon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/>
    <xf numFmtId="6" fontId="1" fillId="0" borderId="1" xfId="0" applyNumberFormat="1" applyFont="1" applyFill="1" applyBorder="1" applyAlignment="1">
      <alignment wrapText="1"/>
    </xf>
    <xf numFmtId="165" fontId="0" fillId="0" borderId="1" xfId="0" applyNumberFormat="1" applyFill="1" applyBorder="1"/>
    <xf numFmtId="0" fontId="1" fillId="0" borderId="2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6" fontId="0" fillId="0" borderId="2" xfId="0" applyNumberFormat="1" applyFill="1" applyBorder="1" applyAlignment="1">
      <alignment wrapText="1"/>
    </xf>
    <xf numFmtId="0" fontId="0" fillId="0" borderId="16" xfId="0" applyFill="1" applyBorder="1" applyAlignment="1"/>
    <xf numFmtId="8" fontId="0" fillId="0" borderId="16" xfId="0" applyNumberFormat="1" applyFill="1" applyBorder="1"/>
    <xf numFmtId="0" fontId="1" fillId="0" borderId="22" xfId="0" applyFont="1" applyFill="1" applyBorder="1"/>
    <xf numFmtId="0" fontId="1" fillId="0" borderId="10" xfId="0" applyFont="1" applyFill="1" applyBorder="1"/>
    <xf numFmtId="0" fontId="0" fillId="0" borderId="16" xfId="0" applyBorder="1"/>
    <xf numFmtId="164" fontId="0" fillId="0" borderId="0" xfId="0" applyNumberFormat="1" applyFont="1" applyFill="1" applyBorder="1"/>
    <xf numFmtId="6" fontId="1" fillId="0" borderId="17" xfId="0" applyNumberFormat="1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164" fontId="0" fillId="0" borderId="2" xfId="0" applyNumberFormat="1" applyBorder="1"/>
    <xf numFmtId="0" fontId="0" fillId="2" borderId="6" xfId="0" applyFill="1" applyBorder="1"/>
    <xf numFmtId="0" fontId="0" fillId="2" borderId="2" xfId="0" applyFill="1" applyBorder="1"/>
    <xf numFmtId="6" fontId="0" fillId="0" borderId="17" xfId="0" applyNumberFormat="1" applyBorder="1"/>
    <xf numFmtId="164" fontId="0" fillId="0" borderId="17" xfId="0" applyNumberFormat="1" applyBorder="1"/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8" fontId="0" fillId="0" borderId="16" xfId="0" applyNumberFormat="1" applyBorder="1"/>
    <xf numFmtId="0" fontId="0" fillId="0" borderId="30" xfId="0" applyBorder="1"/>
    <xf numFmtId="0" fontId="0" fillId="0" borderId="18" xfId="0" applyBorder="1"/>
    <xf numFmtId="0" fontId="0" fillId="0" borderId="31" xfId="0" applyBorder="1"/>
    <xf numFmtId="8" fontId="0" fillId="0" borderId="4" xfId="0" applyNumberFormat="1" applyBorder="1"/>
    <xf numFmtId="164" fontId="0" fillId="0" borderId="16" xfId="0" applyNumberFormat="1" applyBorder="1"/>
    <xf numFmtId="0" fontId="0" fillId="2" borderId="20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4" xfId="0" applyFill="1" applyBorder="1"/>
    <xf numFmtId="2" fontId="0" fillId="0" borderId="1" xfId="0" applyNumberFormat="1" applyBorder="1"/>
    <xf numFmtId="2" fontId="0" fillId="2" borderId="1" xfId="0" applyNumberFormat="1" applyFill="1" applyBorder="1"/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14" xfId="0" applyFont="1" applyBorder="1"/>
    <xf numFmtId="0" fontId="0" fillId="0" borderId="34" xfId="0" applyBorder="1"/>
    <xf numFmtId="0" fontId="0" fillId="0" borderId="35" xfId="0" applyFont="1" applyBorder="1"/>
    <xf numFmtId="0" fontId="0" fillId="2" borderId="7" xfId="0" applyFill="1" applyBorder="1"/>
    <xf numFmtId="0" fontId="0" fillId="2" borderId="14" xfId="0" applyFill="1" applyBorder="1"/>
    <xf numFmtId="0" fontId="0" fillId="2" borderId="36" xfId="0" applyFill="1" applyBorder="1"/>
    <xf numFmtId="0" fontId="1" fillId="2" borderId="2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7" workbookViewId="0">
      <selection activeCell="L21" sqref="L21"/>
    </sheetView>
  </sheetViews>
  <sheetFormatPr defaultRowHeight="15" x14ac:dyDescent="0.25"/>
  <cols>
    <col min="1" max="1" width="33.42578125" customWidth="1"/>
    <col min="2" max="2" width="11.28515625" customWidth="1"/>
    <col min="3" max="3" width="6.5703125" bestFit="1" customWidth="1"/>
    <col min="4" max="4" width="24.7109375" style="1" bestFit="1" customWidth="1"/>
    <col min="5" max="5" width="33.28515625" bestFit="1" customWidth="1"/>
    <col min="6" max="6" width="11.140625" customWidth="1"/>
    <col min="7" max="7" width="7.5703125" bestFit="1" customWidth="1"/>
    <col min="8" max="8" width="24.28515625" customWidth="1"/>
    <col min="12" max="12" width="12.140625" bestFit="1" customWidth="1"/>
  </cols>
  <sheetData>
    <row r="1" spans="1:8" x14ac:dyDescent="0.25">
      <c r="A1" s="128" t="s">
        <v>14</v>
      </c>
      <c r="B1" s="129"/>
      <c r="C1" s="130"/>
      <c r="D1" s="131"/>
      <c r="E1" s="128" t="s">
        <v>15</v>
      </c>
      <c r="F1" s="129"/>
      <c r="G1" s="130"/>
      <c r="H1" s="131"/>
    </row>
    <row r="2" spans="1:8" x14ac:dyDescent="0.25">
      <c r="A2" s="18" t="s">
        <v>2</v>
      </c>
      <c r="B2" s="19" t="s">
        <v>41</v>
      </c>
      <c r="C2" s="20" t="s">
        <v>0</v>
      </c>
      <c r="D2" s="21" t="s">
        <v>6</v>
      </c>
      <c r="E2" s="18" t="s">
        <v>2</v>
      </c>
      <c r="F2" s="19" t="s">
        <v>41</v>
      </c>
      <c r="G2" s="20" t="s">
        <v>0</v>
      </c>
      <c r="H2" s="22" t="s">
        <v>6</v>
      </c>
    </row>
    <row r="3" spans="1:8" ht="60" x14ac:dyDescent="0.25">
      <c r="A3" s="8" t="s">
        <v>18</v>
      </c>
      <c r="B3" s="49"/>
      <c r="C3" s="4">
        <v>0.15</v>
      </c>
      <c r="D3" s="6" t="s">
        <v>19</v>
      </c>
      <c r="E3" s="8" t="s">
        <v>18</v>
      </c>
      <c r="F3" s="49"/>
      <c r="G3" s="4">
        <v>0.15</v>
      </c>
      <c r="H3" s="6" t="s">
        <v>19</v>
      </c>
    </row>
    <row r="4" spans="1:8" ht="45" x14ac:dyDescent="0.25">
      <c r="A4" s="8" t="s">
        <v>1</v>
      </c>
      <c r="B4" s="49"/>
      <c r="C4" s="4">
        <v>2.48</v>
      </c>
      <c r="D4" s="6" t="s">
        <v>23</v>
      </c>
      <c r="E4" s="8" t="s">
        <v>1</v>
      </c>
      <c r="F4" s="49"/>
      <c r="G4" s="4">
        <v>2.48</v>
      </c>
      <c r="H4" s="6" t="s">
        <v>23</v>
      </c>
    </row>
    <row r="5" spans="1:8" x14ac:dyDescent="0.25">
      <c r="A5" s="8" t="s">
        <v>3</v>
      </c>
      <c r="B5" s="49"/>
      <c r="C5" s="4">
        <v>3</v>
      </c>
      <c r="D5" s="6" t="s">
        <v>92</v>
      </c>
      <c r="E5" s="8" t="s">
        <v>3</v>
      </c>
      <c r="F5" s="49"/>
      <c r="G5" s="10">
        <v>30</v>
      </c>
      <c r="H5" s="6" t="s">
        <v>30</v>
      </c>
    </row>
    <row r="6" spans="1:8" ht="60" customHeight="1" x14ac:dyDescent="0.25">
      <c r="A6" s="8" t="s">
        <v>5</v>
      </c>
      <c r="B6" s="49"/>
      <c r="C6" s="4">
        <v>0.12</v>
      </c>
      <c r="D6" s="6" t="s">
        <v>17</v>
      </c>
      <c r="E6" s="8" t="s">
        <v>5</v>
      </c>
      <c r="F6" s="49"/>
      <c r="G6" s="16">
        <v>4.84</v>
      </c>
      <c r="H6" s="17" t="s">
        <v>32</v>
      </c>
    </row>
    <row r="7" spans="1:8" ht="30.75" thickBot="1" x14ac:dyDescent="0.3">
      <c r="A7" s="8" t="s">
        <v>4</v>
      </c>
      <c r="B7" s="49"/>
      <c r="C7" s="4">
        <v>3.22</v>
      </c>
      <c r="D7" s="25" t="s">
        <v>16</v>
      </c>
      <c r="E7" s="8" t="s">
        <v>4</v>
      </c>
      <c r="F7" s="49"/>
      <c r="G7" s="4">
        <v>15.85</v>
      </c>
      <c r="H7" s="25" t="s">
        <v>31</v>
      </c>
    </row>
    <row r="8" spans="1:8" x14ac:dyDescent="0.25">
      <c r="A8" s="7" t="s">
        <v>13</v>
      </c>
      <c r="B8" s="14"/>
      <c r="C8" s="26">
        <f>SUM(C3:C5)</f>
        <v>5.63</v>
      </c>
      <c r="D8" s="42"/>
      <c r="E8" s="7" t="s">
        <v>13</v>
      </c>
      <c r="F8" s="14"/>
      <c r="G8" s="26">
        <f>SUM(G3:G5)</f>
        <v>32.630000000000003</v>
      </c>
      <c r="H8" s="37"/>
    </row>
    <row r="9" spans="1:8" ht="15.75" thickBot="1" x14ac:dyDescent="0.3">
      <c r="A9" s="23" t="s">
        <v>12</v>
      </c>
      <c r="B9" s="24"/>
      <c r="C9" s="28">
        <f>SUM(C3:C7)</f>
        <v>8.9700000000000006</v>
      </c>
      <c r="D9" s="117"/>
      <c r="E9" s="23" t="s">
        <v>12</v>
      </c>
      <c r="F9" s="24"/>
      <c r="G9" s="28">
        <f>SUM(G3:G7)</f>
        <v>53.32</v>
      </c>
      <c r="H9" s="118"/>
    </row>
    <row r="10" spans="1:8" x14ac:dyDescent="0.25">
      <c r="A10" s="32" t="s">
        <v>7</v>
      </c>
      <c r="B10" s="33" t="s">
        <v>93</v>
      </c>
      <c r="C10" s="40" t="s">
        <v>0</v>
      </c>
      <c r="D10" s="41" t="s">
        <v>6</v>
      </c>
      <c r="E10" s="32" t="s">
        <v>7</v>
      </c>
      <c r="F10" s="33" t="s">
        <v>94</v>
      </c>
      <c r="G10" s="40" t="s">
        <v>0</v>
      </c>
      <c r="H10" s="41" t="s">
        <v>6</v>
      </c>
    </row>
    <row r="11" spans="1:8" x14ac:dyDescent="0.25">
      <c r="A11" s="8" t="s">
        <v>8</v>
      </c>
      <c r="B11" s="5">
        <v>5</v>
      </c>
      <c r="C11" s="4">
        <f>B32/60*B11</f>
        <v>4.583333333333333</v>
      </c>
      <c r="D11" s="6"/>
      <c r="E11" s="8" t="s">
        <v>8</v>
      </c>
      <c r="F11" s="5">
        <v>15</v>
      </c>
      <c r="G11" s="4">
        <f>B32/60*F11</f>
        <v>13.75</v>
      </c>
      <c r="H11" s="6"/>
    </row>
    <row r="12" spans="1:8" ht="30" x14ac:dyDescent="0.25">
      <c r="A12" s="9" t="s">
        <v>22</v>
      </c>
      <c r="B12" s="13">
        <v>5</v>
      </c>
      <c r="C12" s="4">
        <f>B32/60*B12</f>
        <v>4.583333333333333</v>
      </c>
      <c r="D12" s="6"/>
      <c r="E12" s="9" t="s">
        <v>22</v>
      </c>
      <c r="F12" s="13">
        <v>10</v>
      </c>
      <c r="G12" s="4">
        <f>B32/60*F12</f>
        <v>9.1666666666666661</v>
      </c>
      <c r="H12" s="6"/>
    </row>
    <row r="13" spans="1:8" x14ac:dyDescent="0.25">
      <c r="A13" s="8" t="s">
        <v>9</v>
      </c>
      <c r="B13" s="5">
        <v>10</v>
      </c>
      <c r="C13" s="4">
        <f>B32/60*B13</f>
        <v>9.1666666666666661</v>
      </c>
      <c r="D13" s="6"/>
      <c r="E13" s="8" t="s">
        <v>9</v>
      </c>
      <c r="F13" s="5">
        <v>10</v>
      </c>
      <c r="G13" s="4">
        <f>B32/60*F13</f>
        <v>9.1666666666666661</v>
      </c>
      <c r="H13" s="6"/>
    </row>
    <row r="14" spans="1:8" x14ac:dyDescent="0.25">
      <c r="A14" s="8" t="s">
        <v>10</v>
      </c>
      <c r="B14" s="5">
        <v>5</v>
      </c>
      <c r="C14" s="4">
        <f>B32/60*B14</f>
        <v>4.583333333333333</v>
      </c>
      <c r="D14" s="6"/>
      <c r="E14" s="8" t="s">
        <v>10</v>
      </c>
      <c r="F14" s="5">
        <v>5</v>
      </c>
      <c r="G14" s="4">
        <f>B32/60*F14</f>
        <v>4.583333333333333</v>
      </c>
      <c r="H14" s="6"/>
    </row>
    <row r="15" spans="1:8" x14ac:dyDescent="0.25">
      <c r="A15" s="8" t="s">
        <v>11</v>
      </c>
      <c r="B15" s="5">
        <v>5</v>
      </c>
      <c r="C15" s="4">
        <f>B32/60*B15</f>
        <v>4.583333333333333</v>
      </c>
      <c r="D15" s="6"/>
      <c r="E15" s="8" t="s">
        <v>11</v>
      </c>
      <c r="F15" s="5">
        <v>5</v>
      </c>
      <c r="G15" s="4">
        <f>B32/60*F15</f>
        <v>4.583333333333333</v>
      </c>
      <c r="H15" s="6"/>
    </row>
    <row r="16" spans="1:8" ht="30.75" thickBot="1" x14ac:dyDescent="0.3">
      <c r="A16" s="15" t="s">
        <v>28</v>
      </c>
      <c r="B16" s="5">
        <v>30</v>
      </c>
      <c r="C16" s="4">
        <f>B32/60*B16</f>
        <v>27.5</v>
      </c>
      <c r="D16" s="25"/>
      <c r="E16" s="15" t="s">
        <v>28</v>
      </c>
      <c r="F16" s="5">
        <v>30</v>
      </c>
      <c r="G16" s="4">
        <f>B32/60*F16</f>
        <v>27.5</v>
      </c>
      <c r="H16" s="25"/>
    </row>
    <row r="17" spans="1:8" x14ac:dyDescent="0.25">
      <c r="A17" s="7" t="s">
        <v>20</v>
      </c>
      <c r="B17" s="5"/>
      <c r="C17" s="26">
        <f>SUM(C11,C12,C14,C15,C16)</f>
        <v>45.833333333333329</v>
      </c>
      <c r="D17" s="29"/>
      <c r="E17" s="7" t="s">
        <v>20</v>
      </c>
      <c r="F17" s="5"/>
      <c r="G17" s="26">
        <f>SUM(G11:G12,G14:G16)</f>
        <v>59.583333333333329</v>
      </c>
      <c r="H17" s="37"/>
    </row>
    <row r="18" spans="1:8" ht="15.75" thickBot="1" x14ac:dyDescent="0.3">
      <c r="A18" s="23" t="s">
        <v>21</v>
      </c>
      <c r="B18" s="34"/>
      <c r="C18" s="28">
        <f>SUM(C11,C12,C13,C15,C16)</f>
        <v>50.416666666666664</v>
      </c>
      <c r="D18" s="29"/>
      <c r="E18" s="23" t="s">
        <v>21</v>
      </c>
      <c r="F18" s="34"/>
      <c r="G18" s="28">
        <f>SUM(G11:G13,G15:G16)</f>
        <v>64.166666666666657</v>
      </c>
      <c r="H18" s="118"/>
    </row>
    <row r="19" spans="1:8" x14ac:dyDescent="0.25">
      <c r="A19" s="47" t="s">
        <v>35</v>
      </c>
      <c r="B19" s="40" t="s">
        <v>41</v>
      </c>
      <c r="C19" s="59" t="s">
        <v>0</v>
      </c>
      <c r="D19" s="104" t="s">
        <v>6</v>
      </c>
      <c r="E19" s="32" t="s">
        <v>35</v>
      </c>
      <c r="F19" s="40" t="s">
        <v>41</v>
      </c>
      <c r="G19" s="59" t="s">
        <v>0</v>
      </c>
      <c r="H19" s="41" t="s">
        <v>6</v>
      </c>
    </row>
    <row r="20" spans="1:8" ht="45" x14ac:dyDescent="0.25">
      <c r="A20" s="11" t="s">
        <v>38</v>
      </c>
      <c r="B20" s="50"/>
      <c r="C20" s="4">
        <v>0.01</v>
      </c>
      <c r="D20" s="6" t="s">
        <v>36</v>
      </c>
      <c r="E20" s="11" t="s">
        <v>38</v>
      </c>
      <c r="F20" s="50"/>
      <c r="G20" s="4">
        <v>0.01</v>
      </c>
      <c r="H20" s="6" t="s">
        <v>36</v>
      </c>
    </row>
    <row r="21" spans="1:8" x14ac:dyDescent="0.25">
      <c r="A21" s="11" t="s">
        <v>39</v>
      </c>
      <c r="B21" s="50"/>
      <c r="C21" s="52">
        <v>0.02</v>
      </c>
      <c r="D21" s="6" t="s">
        <v>37</v>
      </c>
      <c r="E21" s="121" t="s">
        <v>39</v>
      </c>
      <c r="F21" s="50"/>
      <c r="G21" s="4">
        <v>0.02</v>
      </c>
      <c r="H21" s="6" t="s">
        <v>37</v>
      </c>
    </row>
    <row r="22" spans="1:8" ht="60.75" thickBot="1" x14ac:dyDescent="0.3">
      <c r="A22" s="11" t="s">
        <v>40</v>
      </c>
      <c r="B22" s="50"/>
      <c r="C22" s="4">
        <v>0</v>
      </c>
      <c r="D22" s="25" t="s">
        <v>95</v>
      </c>
      <c r="E22" s="11" t="s">
        <v>40</v>
      </c>
      <c r="F22" s="50"/>
      <c r="G22" s="4">
        <v>0</v>
      </c>
      <c r="H22" s="25" t="s">
        <v>95</v>
      </c>
    </row>
    <row r="23" spans="1:8" x14ac:dyDescent="0.25">
      <c r="A23" s="7" t="s">
        <v>20</v>
      </c>
      <c r="B23" s="54"/>
      <c r="C23" s="39">
        <f>SUM(C22)</f>
        <v>0</v>
      </c>
      <c r="D23" s="37"/>
      <c r="E23" s="7" t="s">
        <v>20</v>
      </c>
      <c r="F23" s="53"/>
      <c r="G23" s="26">
        <f>G22</f>
        <v>0</v>
      </c>
      <c r="H23" s="37"/>
    </row>
    <row r="24" spans="1:8" ht="15.75" thickBot="1" x14ac:dyDescent="0.3">
      <c r="A24" s="23" t="s">
        <v>21</v>
      </c>
      <c r="B24" s="55"/>
      <c r="C24" s="56">
        <f>SUM(C20:C21)</f>
        <v>0.03</v>
      </c>
      <c r="D24" s="37"/>
      <c r="E24" s="23" t="s">
        <v>21</v>
      </c>
      <c r="F24" s="57"/>
      <c r="G24" s="58">
        <f>SUM(G20:G21)</f>
        <v>0.03</v>
      </c>
      <c r="H24" s="37"/>
    </row>
    <row r="25" spans="1:8" x14ac:dyDescent="0.25">
      <c r="A25" s="125" t="s">
        <v>33</v>
      </c>
      <c r="B25" s="127"/>
      <c r="C25" s="126"/>
      <c r="D25" s="35"/>
      <c r="E25" s="125" t="s">
        <v>34</v>
      </c>
      <c r="F25" s="127"/>
      <c r="G25" s="126"/>
      <c r="H25" s="35"/>
    </row>
    <row r="26" spans="1:8" x14ac:dyDescent="0.25">
      <c r="A26" s="30" t="s">
        <v>25</v>
      </c>
      <c r="B26" s="12"/>
      <c r="C26" s="26">
        <f>SUM(C17,C8,C23)</f>
        <v>51.463333333333331</v>
      </c>
      <c r="D26" s="37"/>
      <c r="E26" s="30" t="s">
        <v>25</v>
      </c>
      <c r="F26" s="12"/>
      <c r="G26" s="26">
        <f>SUM(G17,G8,G23)</f>
        <v>92.213333333333338</v>
      </c>
    </row>
    <row r="27" spans="1:8" x14ac:dyDescent="0.25">
      <c r="A27" s="90" t="s">
        <v>26</v>
      </c>
      <c r="B27" s="91"/>
      <c r="C27" s="39">
        <f>SUM(C17,C9,C23)</f>
        <v>54.803333333333327</v>
      </c>
      <c r="D27" s="37"/>
      <c r="E27" s="30" t="s">
        <v>26</v>
      </c>
      <c r="F27" s="12"/>
      <c r="G27" s="26">
        <f>SUM(G17,G9,G23)</f>
        <v>112.90333333333334</v>
      </c>
    </row>
    <row r="28" spans="1:8" x14ac:dyDescent="0.25">
      <c r="A28" s="30" t="s">
        <v>27</v>
      </c>
      <c r="B28" s="12"/>
      <c r="C28" s="26">
        <f>SUM(C8,C18,C24)</f>
        <v>56.076666666666668</v>
      </c>
      <c r="D28" s="37"/>
      <c r="E28" s="30" t="s">
        <v>27</v>
      </c>
      <c r="F28" s="12"/>
      <c r="G28" s="26">
        <f>SUM(G8,G18,G24)</f>
        <v>96.826666666666654</v>
      </c>
    </row>
    <row r="29" spans="1:8" x14ac:dyDescent="0.25">
      <c r="A29" s="30" t="s">
        <v>24</v>
      </c>
      <c r="B29" s="12"/>
      <c r="C29" s="26">
        <f>SUM(C18,C9,C24)</f>
        <v>59.416666666666664</v>
      </c>
      <c r="D29" s="37"/>
      <c r="E29" s="30" t="s">
        <v>24</v>
      </c>
      <c r="F29" s="12"/>
      <c r="G29" s="26">
        <f>SUM(G18,G9,G24)</f>
        <v>117.51666666666665</v>
      </c>
    </row>
    <row r="30" spans="1:8" ht="15.75" thickBot="1" x14ac:dyDescent="0.3">
      <c r="A30" s="31" t="s">
        <v>61</v>
      </c>
      <c r="B30" s="92"/>
      <c r="C30" s="28">
        <f>SUM(C26:C29)/4</f>
        <v>55.439999999999991</v>
      </c>
      <c r="E30" s="31" t="s">
        <v>61</v>
      </c>
      <c r="F30" s="92"/>
      <c r="G30" s="28">
        <f>SUM(G26:G29)/4</f>
        <v>104.86499999999999</v>
      </c>
    </row>
    <row r="31" spans="1:8" x14ac:dyDescent="0.25">
      <c r="A31" s="125" t="s">
        <v>29</v>
      </c>
      <c r="B31" s="126"/>
    </row>
    <row r="32" spans="1:8" ht="15.75" thickBot="1" x14ac:dyDescent="0.3">
      <c r="A32" s="119" t="s">
        <v>42</v>
      </c>
      <c r="B32" s="100">
        <v>55</v>
      </c>
    </row>
  </sheetData>
  <mergeCells count="5">
    <mergeCell ref="A31:B31"/>
    <mergeCell ref="A25:C25"/>
    <mergeCell ref="E25:G25"/>
    <mergeCell ref="A1:D1"/>
    <mergeCell ref="E1:H1"/>
  </mergeCells>
  <pageMargins left="0.7" right="0.7" top="0.75" bottom="0.75" header="0.3" footer="0.3"/>
  <pageSetup paperSize="9" orientation="portrait" horizontalDpi="300" verticalDpi="300" r:id="rId1"/>
  <ignoredErrors>
    <ignoredError sqref="C24 G24 G8 C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24" sqref="A1:F24"/>
    </sheetView>
  </sheetViews>
  <sheetFormatPr defaultRowHeight="15" x14ac:dyDescent="0.25"/>
  <cols>
    <col min="1" max="1" width="25.140625" customWidth="1"/>
    <col min="2" max="2" width="21.140625" bestFit="1" customWidth="1"/>
    <col min="3" max="3" width="8" bestFit="1" customWidth="1"/>
    <col min="4" max="4" width="9" customWidth="1"/>
    <col min="5" max="5" width="12.28515625" customWidth="1"/>
    <col min="6" max="6" width="10.140625" style="1" bestFit="1" customWidth="1"/>
    <col min="7" max="7" width="33.28515625" bestFit="1" customWidth="1"/>
    <col min="8" max="8" width="15.7109375" bestFit="1" customWidth="1"/>
    <col min="9" max="9" width="6.5703125" bestFit="1" customWidth="1"/>
    <col min="10" max="10" width="26.140625" customWidth="1"/>
    <col min="14" max="14" width="12.140625" bestFit="1" customWidth="1"/>
  </cols>
  <sheetData>
    <row r="1" spans="1:12" x14ac:dyDescent="0.25">
      <c r="A1" s="135" t="s">
        <v>56</v>
      </c>
      <c r="B1" s="136"/>
      <c r="C1" s="136"/>
      <c r="D1" s="136"/>
      <c r="E1" s="136"/>
      <c r="F1" s="137"/>
    </row>
    <row r="2" spans="1:12" ht="30" x14ac:dyDescent="0.25">
      <c r="A2" s="85" t="s">
        <v>43</v>
      </c>
      <c r="B2" s="72" t="s">
        <v>58</v>
      </c>
      <c r="C2" s="72" t="s">
        <v>46</v>
      </c>
      <c r="D2" s="72" t="s">
        <v>45</v>
      </c>
      <c r="E2" s="72" t="s">
        <v>52</v>
      </c>
      <c r="F2" s="80" t="s">
        <v>0</v>
      </c>
      <c r="G2" s="138"/>
      <c r="H2" s="138"/>
      <c r="I2" s="138"/>
      <c r="J2" s="138"/>
    </row>
    <row r="3" spans="1:12" ht="45" x14ac:dyDescent="0.25">
      <c r="A3" s="86" t="s">
        <v>44</v>
      </c>
      <c r="B3" s="12"/>
      <c r="C3" s="73">
        <v>1</v>
      </c>
      <c r="D3" s="74">
        <v>6</v>
      </c>
      <c r="E3" s="75">
        <v>12</v>
      </c>
      <c r="F3" s="81">
        <f>C3*D3*E3*B22</f>
        <v>3960</v>
      </c>
      <c r="G3" s="60"/>
      <c r="H3" s="60"/>
      <c r="I3" s="60"/>
      <c r="J3" s="60"/>
    </row>
    <row r="4" spans="1:12" ht="32.25" customHeight="1" x14ac:dyDescent="0.25">
      <c r="A4" s="69" t="s">
        <v>47</v>
      </c>
      <c r="B4" s="48" t="s">
        <v>49</v>
      </c>
      <c r="C4" s="48">
        <v>2</v>
      </c>
      <c r="D4" s="48">
        <v>7</v>
      </c>
      <c r="E4" s="76">
        <v>12</v>
      </c>
      <c r="F4" s="81">
        <f>C4*D4*E4*B22</f>
        <v>9240</v>
      </c>
      <c r="G4" s="61"/>
      <c r="H4" s="65"/>
      <c r="I4" s="62"/>
      <c r="J4" s="35"/>
    </row>
    <row r="5" spans="1:12" x14ac:dyDescent="0.25">
      <c r="A5" s="69"/>
      <c r="B5" s="48" t="s">
        <v>48</v>
      </c>
      <c r="C5" s="48">
        <v>1</v>
      </c>
      <c r="D5" s="48">
        <v>7</v>
      </c>
      <c r="E5" s="76">
        <v>12</v>
      </c>
      <c r="F5" s="81">
        <f>C5*D5*E5*B22</f>
        <v>4620</v>
      </c>
      <c r="G5" s="61"/>
      <c r="H5" s="65"/>
      <c r="I5" s="62"/>
      <c r="J5" s="35"/>
    </row>
    <row r="6" spans="1:12" ht="30" customHeight="1" x14ac:dyDescent="0.25">
      <c r="A6" s="70"/>
      <c r="B6" s="48" t="s">
        <v>53</v>
      </c>
      <c r="C6" s="48">
        <v>1</v>
      </c>
      <c r="D6" s="48">
        <v>7</v>
      </c>
      <c r="E6" s="77">
        <v>12</v>
      </c>
      <c r="F6" s="81">
        <f>C6*D6*E6*B22</f>
        <v>4620</v>
      </c>
      <c r="G6" s="61"/>
      <c r="H6" s="65"/>
      <c r="I6" s="62"/>
      <c r="J6" s="35"/>
    </row>
    <row r="7" spans="1:12" ht="45" x14ac:dyDescent="0.25">
      <c r="A7" s="69" t="s">
        <v>51</v>
      </c>
      <c r="B7" s="48"/>
      <c r="C7" s="48" t="s">
        <v>54</v>
      </c>
      <c r="D7" s="48" t="s">
        <v>54</v>
      </c>
      <c r="E7" s="76">
        <v>12</v>
      </c>
      <c r="F7" s="82">
        <v>360</v>
      </c>
      <c r="G7" s="61"/>
      <c r="H7" s="65"/>
      <c r="I7" s="66"/>
      <c r="J7" s="35"/>
    </row>
    <row r="8" spans="1:12" ht="30" x14ac:dyDescent="0.25">
      <c r="A8" s="69" t="s">
        <v>50</v>
      </c>
      <c r="B8" s="48"/>
      <c r="C8" s="48" t="s">
        <v>54</v>
      </c>
      <c r="D8" s="48" t="s">
        <v>54</v>
      </c>
      <c r="E8" s="76">
        <v>12</v>
      </c>
      <c r="F8" s="82">
        <v>720</v>
      </c>
      <c r="G8" s="61"/>
      <c r="H8" s="65"/>
      <c r="I8" s="62"/>
      <c r="J8" s="35"/>
    </row>
    <row r="9" spans="1:12" ht="30" x14ac:dyDescent="0.25">
      <c r="A9" s="69" t="s">
        <v>55</v>
      </c>
      <c r="B9" s="48"/>
      <c r="C9" s="48">
        <v>2</v>
      </c>
      <c r="D9" s="48">
        <v>10</v>
      </c>
      <c r="E9" s="76">
        <v>3</v>
      </c>
      <c r="F9" s="82">
        <f>C9*D9*E9*B22</f>
        <v>3300</v>
      </c>
      <c r="G9" s="61"/>
      <c r="H9" s="65"/>
      <c r="I9" s="62"/>
      <c r="J9" s="35"/>
    </row>
    <row r="10" spans="1:12" ht="15.75" thickBot="1" x14ac:dyDescent="0.3">
      <c r="A10" s="31" t="s">
        <v>62</v>
      </c>
      <c r="B10" s="27"/>
      <c r="C10" s="83"/>
      <c r="D10" s="27"/>
      <c r="E10" s="27"/>
      <c r="F10" s="84">
        <f>SUM(F3:F9)</f>
        <v>26820</v>
      </c>
      <c r="G10" s="61"/>
      <c r="H10" s="65"/>
      <c r="I10" s="62"/>
      <c r="J10" s="35"/>
    </row>
    <row r="11" spans="1:12" ht="15.75" thickBot="1" x14ac:dyDescent="0.3">
      <c r="A11" s="35"/>
      <c r="B11" s="65"/>
      <c r="C11" s="68"/>
      <c r="D11" s="65"/>
      <c r="E11" s="62"/>
      <c r="F11" s="35"/>
      <c r="G11" s="61"/>
      <c r="H11" s="65"/>
      <c r="I11" s="62"/>
      <c r="J11" s="35"/>
    </row>
    <row r="12" spans="1:12" x14ac:dyDescent="0.25">
      <c r="A12" s="132" t="s">
        <v>59</v>
      </c>
      <c r="B12" s="133"/>
      <c r="C12" s="133"/>
      <c r="D12" s="133"/>
      <c r="E12" s="133"/>
      <c r="F12" s="134"/>
      <c r="G12" s="61"/>
      <c r="H12" s="65"/>
      <c r="I12" s="62"/>
      <c r="J12" s="35"/>
    </row>
    <row r="13" spans="1:12" ht="30" x14ac:dyDescent="0.25">
      <c r="A13" s="30" t="s">
        <v>43</v>
      </c>
      <c r="B13" s="2" t="s">
        <v>58</v>
      </c>
      <c r="C13" s="78" t="s">
        <v>46</v>
      </c>
      <c r="D13" s="72" t="s">
        <v>45</v>
      </c>
      <c r="E13" s="78" t="s">
        <v>52</v>
      </c>
      <c r="F13" s="80" t="s">
        <v>0</v>
      </c>
      <c r="G13" s="60"/>
      <c r="H13" s="60"/>
      <c r="I13" s="62"/>
      <c r="J13" s="35"/>
    </row>
    <row r="14" spans="1:12" ht="30" x14ac:dyDescent="0.25">
      <c r="A14" s="69" t="s">
        <v>57</v>
      </c>
      <c r="B14" s="3"/>
      <c r="C14" s="48">
        <v>1</v>
      </c>
      <c r="D14" s="48">
        <v>15</v>
      </c>
      <c r="E14" s="79">
        <v>12</v>
      </c>
      <c r="F14" s="87">
        <f>C14*D14*E14*B22</f>
        <v>9900</v>
      </c>
      <c r="G14" s="60"/>
      <c r="H14" s="60"/>
      <c r="I14" s="62"/>
      <c r="J14" s="35"/>
    </row>
    <row r="15" spans="1:12" ht="15.75" thickBot="1" x14ac:dyDescent="0.3">
      <c r="A15" s="31" t="s">
        <v>62</v>
      </c>
      <c r="B15" s="88"/>
      <c r="C15" s="88"/>
      <c r="D15" s="88"/>
      <c r="E15" s="89"/>
      <c r="F15" s="94">
        <f>F14</f>
        <v>9900</v>
      </c>
      <c r="G15" s="64"/>
      <c r="H15" s="64"/>
      <c r="I15" s="64"/>
      <c r="J15" s="64"/>
      <c r="K15" s="36"/>
      <c r="L15" s="36"/>
    </row>
    <row r="16" spans="1:12" x14ac:dyDescent="0.25">
      <c r="A16" s="60"/>
      <c r="B16" s="60"/>
      <c r="C16" s="60"/>
      <c r="D16" s="60"/>
      <c r="E16" s="62"/>
      <c r="F16" s="35"/>
    </row>
    <row r="17" spans="1:6" x14ac:dyDescent="0.25">
      <c r="A17" s="60" t="s">
        <v>60</v>
      </c>
      <c r="B17" s="93">
        <f>SUM(F10,F15)</f>
        <v>36720</v>
      </c>
      <c r="C17" s="60"/>
      <c r="D17" s="60"/>
      <c r="E17" s="62"/>
      <c r="F17" s="3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71"/>
      <c r="B19" s="71"/>
      <c r="C19" s="71"/>
      <c r="D19" s="71"/>
      <c r="E19" s="71"/>
      <c r="F19" s="71"/>
    </row>
    <row r="20" spans="1:6" ht="15.75" thickBot="1" x14ac:dyDescent="0.3"/>
    <row r="21" spans="1:6" x14ac:dyDescent="0.25">
      <c r="A21" s="125" t="s">
        <v>29</v>
      </c>
      <c r="B21" s="126"/>
      <c r="C21" s="63"/>
      <c r="D21" s="63"/>
    </row>
    <row r="22" spans="1:6" x14ac:dyDescent="0.25">
      <c r="A22" s="11" t="s">
        <v>42</v>
      </c>
      <c r="B22" s="43">
        <f>Admin!B32</f>
        <v>55</v>
      </c>
      <c r="C22" s="67"/>
      <c r="D22" s="67"/>
    </row>
    <row r="23" spans="1:6" x14ac:dyDescent="0.25">
      <c r="A23" s="8"/>
      <c r="B23" s="44"/>
      <c r="C23" s="36"/>
      <c r="D23" s="36"/>
    </row>
    <row r="24" spans="1:6" ht="15.75" thickBot="1" x14ac:dyDescent="0.3">
      <c r="A24" s="45"/>
      <c r="B24" s="46"/>
      <c r="C24" s="36"/>
      <c r="D24" s="36"/>
    </row>
  </sheetData>
  <mergeCells count="4">
    <mergeCell ref="A12:F12"/>
    <mergeCell ref="A21:B21"/>
    <mergeCell ref="A1:F1"/>
    <mergeCell ref="G2:J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M8" sqref="M8"/>
    </sheetView>
  </sheetViews>
  <sheetFormatPr defaultRowHeight="15" x14ac:dyDescent="0.25"/>
  <cols>
    <col min="1" max="1" width="17.85546875" customWidth="1"/>
    <col min="2" max="2" width="35.5703125" customWidth="1"/>
    <col min="3" max="3" width="11.7109375" bestFit="1" customWidth="1"/>
    <col min="4" max="4" width="16" bestFit="1" customWidth="1"/>
    <col min="5" max="5" width="10.28515625" customWidth="1"/>
    <col min="8" max="8" width="13.28515625" customWidth="1"/>
    <col min="9" max="9" width="10.140625" bestFit="1" customWidth="1"/>
    <col min="10" max="10" width="21.85546875" customWidth="1"/>
  </cols>
  <sheetData>
    <row r="1" spans="1:9" ht="45" x14ac:dyDescent="0.25">
      <c r="A1" s="102" t="s">
        <v>43</v>
      </c>
      <c r="B1" s="103" t="s">
        <v>58</v>
      </c>
      <c r="C1" s="103" t="s">
        <v>46</v>
      </c>
      <c r="D1" s="103" t="s">
        <v>68</v>
      </c>
      <c r="E1" s="103" t="s">
        <v>52</v>
      </c>
      <c r="F1" s="103" t="s">
        <v>69</v>
      </c>
      <c r="G1" s="103" t="s">
        <v>70</v>
      </c>
      <c r="H1" s="103" t="s">
        <v>78</v>
      </c>
      <c r="I1" s="104" t="s">
        <v>0</v>
      </c>
    </row>
    <row r="2" spans="1:9" ht="43.5" customHeight="1" x14ac:dyDescent="0.25">
      <c r="A2" s="15" t="s">
        <v>64</v>
      </c>
      <c r="B2" s="51" t="s">
        <v>63</v>
      </c>
      <c r="C2" s="3">
        <v>4</v>
      </c>
      <c r="D2" s="3">
        <v>7</v>
      </c>
      <c r="E2" s="3">
        <v>130</v>
      </c>
      <c r="F2" s="115">
        <v>100</v>
      </c>
      <c r="G2" s="3">
        <v>0.68</v>
      </c>
      <c r="H2" s="3">
        <v>30</v>
      </c>
      <c r="I2" s="97">
        <f>((C2*D2*E2*B14)+((F2*G2)*E2*D2)) *(H2/100)</f>
        <v>78624</v>
      </c>
    </row>
    <row r="3" spans="1:9" ht="45" x14ac:dyDescent="0.25">
      <c r="A3" s="8" t="s">
        <v>65</v>
      </c>
      <c r="B3" s="51" t="s">
        <v>63</v>
      </c>
      <c r="C3" s="3">
        <v>2</v>
      </c>
      <c r="D3" s="3">
        <v>4</v>
      </c>
      <c r="E3" s="3">
        <v>20</v>
      </c>
      <c r="F3" s="115">
        <v>12.5</v>
      </c>
      <c r="G3" s="3">
        <v>1.25</v>
      </c>
      <c r="H3" s="3">
        <v>50</v>
      </c>
      <c r="I3" s="97">
        <f t="shared" ref="I3:I5" si="0">((C3*D3*E3*B15)+((F3*G3)*E3*D3)) *(H3/100)</f>
        <v>625</v>
      </c>
    </row>
    <row r="4" spans="1:9" ht="30" x14ac:dyDescent="0.25">
      <c r="A4" s="8" t="s">
        <v>66</v>
      </c>
      <c r="B4" s="51" t="s">
        <v>72</v>
      </c>
      <c r="C4" s="3">
        <v>2</v>
      </c>
      <c r="D4" s="3">
        <v>5</v>
      </c>
      <c r="E4" s="3">
        <v>15</v>
      </c>
      <c r="F4" s="115">
        <v>7</v>
      </c>
      <c r="G4" s="3">
        <v>1.25</v>
      </c>
      <c r="H4" s="3">
        <v>50</v>
      </c>
      <c r="I4" s="97">
        <f t="shared" si="0"/>
        <v>328.125</v>
      </c>
    </row>
    <row r="5" spans="1:9" x14ac:dyDescent="0.25">
      <c r="A5" s="8" t="s">
        <v>67</v>
      </c>
      <c r="B5" s="3" t="s">
        <v>71</v>
      </c>
      <c r="C5" s="3">
        <v>2</v>
      </c>
      <c r="D5" s="3">
        <v>5</v>
      </c>
      <c r="E5" s="3">
        <v>18</v>
      </c>
      <c r="F5" s="115">
        <v>20</v>
      </c>
      <c r="G5" s="3">
        <v>1.25</v>
      </c>
      <c r="H5" s="3">
        <v>25</v>
      </c>
      <c r="I5" s="97">
        <f t="shared" si="0"/>
        <v>562.5</v>
      </c>
    </row>
    <row r="6" spans="1:9" x14ac:dyDescent="0.25">
      <c r="A6" s="98"/>
      <c r="B6" s="95"/>
      <c r="C6" s="95"/>
      <c r="D6" s="20" t="s">
        <v>77</v>
      </c>
      <c r="E6" s="96" t="s">
        <v>52</v>
      </c>
      <c r="F6" s="116"/>
      <c r="G6" s="95"/>
      <c r="H6" s="95"/>
      <c r="I6" s="99"/>
    </row>
    <row r="7" spans="1:9" x14ac:dyDescent="0.25">
      <c r="A7" s="139" t="s">
        <v>73</v>
      </c>
      <c r="B7" s="51" t="s">
        <v>74</v>
      </c>
      <c r="C7" s="3"/>
      <c r="D7" s="3">
        <v>30</v>
      </c>
      <c r="E7" s="3">
        <v>1</v>
      </c>
      <c r="F7" s="115"/>
      <c r="G7" s="3"/>
      <c r="H7" s="3"/>
      <c r="I7" s="43">
        <f>D7*E7*B14</f>
        <v>1650</v>
      </c>
    </row>
    <row r="8" spans="1:9" x14ac:dyDescent="0.25">
      <c r="A8" s="139"/>
      <c r="B8" s="51" t="s">
        <v>75</v>
      </c>
      <c r="C8" s="3"/>
      <c r="D8" s="3">
        <v>7</v>
      </c>
      <c r="E8" s="3">
        <v>2</v>
      </c>
      <c r="F8" s="115"/>
      <c r="G8" s="3"/>
      <c r="H8" s="3"/>
      <c r="I8" s="43">
        <f>D8*E8*B14</f>
        <v>770</v>
      </c>
    </row>
    <row r="9" spans="1:9" x14ac:dyDescent="0.25">
      <c r="A9" s="139"/>
      <c r="B9" s="51" t="s">
        <v>76</v>
      </c>
      <c r="C9" s="3"/>
      <c r="D9" s="3">
        <v>2</v>
      </c>
      <c r="E9" s="3">
        <v>2</v>
      </c>
      <c r="F9" s="115"/>
      <c r="G9" s="3"/>
      <c r="H9" s="3"/>
      <c r="I9" s="43">
        <f>D9*E9*B14</f>
        <v>220</v>
      </c>
    </row>
    <row r="10" spans="1:9" ht="15.75" thickBot="1" x14ac:dyDescent="0.3">
      <c r="A10" s="23" t="s">
        <v>62</v>
      </c>
      <c r="B10" s="142"/>
      <c r="C10" s="143"/>
      <c r="D10" s="143"/>
      <c r="E10" s="143"/>
      <c r="F10" s="143"/>
      <c r="G10" s="143"/>
      <c r="H10" s="144"/>
      <c r="I10" s="101">
        <f>SUM(I2:I9)</f>
        <v>82779.625</v>
      </c>
    </row>
    <row r="12" spans="1:9" ht="15.75" thickBot="1" x14ac:dyDescent="0.3"/>
    <row r="13" spans="1:9" x14ac:dyDescent="0.25">
      <c r="A13" s="140" t="s">
        <v>29</v>
      </c>
      <c r="B13" s="141"/>
    </row>
    <row r="14" spans="1:9" x14ac:dyDescent="0.25">
      <c r="A14" s="8" t="s">
        <v>42</v>
      </c>
      <c r="B14" s="43">
        <f>Admin!B32</f>
        <v>55</v>
      </c>
    </row>
    <row r="15" spans="1:9" x14ac:dyDescent="0.25">
      <c r="A15" s="8"/>
      <c r="B15" s="44"/>
    </row>
    <row r="16" spans="1:9" ht="15.75" thickBot="1" x14ac:dyDescent="0.3">
      <c r="A16" s="45"/>
      <c r="B16" s="46"/>
    </row>
  </sheetData>
  <mergeCells count="3">
    <mergeCell ref="A7:A9"/>
    <mergeCell ref="A13:B13"/>
    <mergeCell ref="B10:H10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4" sqref="J14"/>
    </sheetView>
  </sheetViews>
  <sheetFormatPr defaultRowHeight="15" x14ac:dyDescent="0.25"/>
  <cols>
    <col min="2" max="2" width="15.7109375" bestFit="1" customWidth="1"/>
    <col min="3" max="3" width="15.5703125" bestFit="1" customWidth="1"/>
    <col min="4" max="4" width="15" bestFit="1" customWidth="1"/>
    <col min="5" max="5" width="18" bestFit="1" customWidth="1"/>
    <col min="6" max="6" width="15.7109375" bestFit="1" customWidth="1"/>
    <col min="7" max="7" width="15.5703125" bestFit="1" customWidth="1"/>
    <col min="8" max="8" width="15.7109375" bestFit="1" customWidth="1"/>
    <col min="9" max="9" width="18" bestFit="1" customWidth="1"/>
    <col min="10" max="10" width="16.42578125" bestFit="1" customWidth="1"/>
    <col min="11" max="11" width="18" bestFit="1" customWidth="1"/>
  </cols>
  <sheetData>
    <row r="1" spans="1:11" ht="15.75" thickBot="1" x14ac:dyDescent="0.3">
      <c r="C1" s="38"/>
      <c r="D1" s="38"/>
    </row>
    <row r="2" spans="1:11" ht="15.75" thickBot="1" x14ac:dyDescent="0.3">
      <c r="B2" s="106"/>
      <c r="C2" s="111" t="s">
        <v>90</v>
      </c>
      <c r="D2" s="113" t="s">
        <v>91</v>
      </c>
      <c r="E2" s="114" t="s">
        <v>89</v>
      </c>
    </row>
    <row r="3" spans="1:11" ht="15.75" thickBot="1" x14ac:dyDescent="0.3">
      <c r="A3" s="107"/>
      <c r="B3" s="124" t="s">
        <v>88</v>
      </c>
      <c r="C3" s="92">
        <v>80</v>
      </c>
      <c r="D3" s="92">
        <v>30</v>
      </c>
      <c r="E3" s="46">
        <v>30</v>
      </c>
    </row>
    <row r="4" spans="1:11" ht="15.75" thickBot="1" x14ac:dyDescent="0.3">
      <c r="C4" s="38"/>
      <c r="D4" s="38"/>
      <c r="E4" s="36"/>
      <c r="F4" s="36"/>
      <c r="G4" s="36"/>
      <c r="H4" s="36"/>
      <c r="I4" s="36"/>
      <c r="J4" s="36"/>
      <c r="K4" s="36"/>
    </row>
    <row r="5" spans="1:11" ht="15.75" thickBot="1" x14ac:dyDescent="0.3">
      <c r="B5" s="106"/>
      <c r="C5" s="111" t="s">
        <v>80</v>
      </c>
      <c r="D5" s="114" t="s">
        <v>81</v>
      </c>
      <c r="E5" s="36"/>
      <c r="G5" s="36"/>
      <c r="H5" s="36"/>
      <c r="I5" s="36"/>
      <c r="J5" s="36"/>
      <c r="K5" s="36"/>
    </row>
    <row r="6" spans="1:11" ht="15.75" thickBot="1" x14ac:dyDescent="0.3">
      <c r="A6" s="107"/>
      <c r="B6" s="124" t="s">
        <v>79</v>
      </c>
      <c r="C6" s="105">
        <f>Admin!C30</f>
        <v>55.439999999999991</v>
      </c>
      <c r="D6" s="28">
        <f>Admin!G30</f>
        <v>104.86499999999999</v>
      </c>
      <c r="E6" s="120"/>
      <c r="F6" s="36"/>
    </row>
    <row r="7" spans="1:11" ht="15.75" thickBot="1" x14ac:dyDescent="0.3">
      <c r="C7" s="108"/>
      <c r="D7" s="108"/>
    </row>
    <row r="8" spans="1:11" ht="15.75" thickBot="1" x14ac:dyDescent="0.3">
      <c r="B8" s="106"/>
      <c r="C8" s="147" t="s">
        <v>85</v>
      </c>
      <c r="D8" s="141"/>
    </row>
    <row r="9" spans="1:11" ht="15.75" thickBot="1" x14ac:dyDescent="0.3">
      <c r="A9" s="107"/>
      <c r="B9" s="124" t="s">
        <v>73</v>
      </c>
      <c r="C9" s="145">
        <f>Enforcement!I10</f>
        <v>82779.625</v>
      </c>
      <c r="D9" s="146"/>
    </row>
    <row r="10" spans="1:11" ht="15.75" thickBot="1" x14ac:dyDescent="0.3">
      <c r="C10" s="108"/>
      <c r="D10" s="108"/>
    </row>
    <row r="11" spans="1:11" ht="15.75" thickBot="1" x14ac:dyDescent="0.3">
      <c r="B11" s="106"/>
      <c r="C11" s="111" t="s">
        <v>83</v>
      </c>
      <c r="D11" s="112" t="s">
        <v>84</v>
      </c>
    </row>
    <row r="12" spans="1:11" ht="15.75" thickBot="1" x14ac:dyDescent="0.3">
      <c r="A12" s="107"/>
      <c r="B12" s="124" t="s">
        <v>82</v>
      </c>
      <c r="C12" s="110">
        <f>Science!F10</f>
        <v>26820</v>
      </c>
      <c r="D12" s="100">
        <f>Science!F15</f>
        <v>9900</v>
      </c>
    </row>
    <row r="13" spans="1:11" ht="15.75" thickBot="1" x14ac:dyDescent="0.3">
      <c r="B13" s="38"/>
      <c r="C13" s="38"/>
    </row>
    <row r="14" spans="1:11" x14ac:dyDescent="0.25">
      <c r="A14" s="107"/>
      <c r="B14" s="122" t="s">
        <v>86</v>
      </c>
      <c r="C14" s="109">
        <f>(C6*C3)+(D6*D3)+(E3*D6)+C9+C12+D12</f>
        <v>130226.72500000001</v>
      </c>
    </row>
    <row r="15" spans="1:11" ht="15.75" thickBot="1" x14ac:dyDescent="0.3">
      <c r="A15" s="107"/>
      <c r="B15" s="123" t="s">
        <v>87</v>
      </c>
      <c r="C15" s="101">
        <f>C14/(C3+D3+E3)</f>
        <v>930.1908928571429</v>
      </c>
    </row>
    <row r="17" spans="2:5" x14ac:dyDescent="0.25">
      <c r="B17" s="148" t="s">
        <v>96</v>
      </c>
      <c r="C17" s="148"/>
      <c r="D17" s="148"/>
      <c r="E17" s="148"/>
    </row>
    <row r="18" spans="2:5" x14ac:dyDescent="0.25">
      <c r="B18" s="148"/>
      <c r="C18" s="148"/>
      <c r="D18" s="148"/>
      <c r="E18" s="148"/>
    </row>
    <row r="19" spans="2:5" x14ac:dyDescent="0.25">
      <c r="B19" s="148"/>
      <c r="C19" s="148"/>
      <c r="D19" s="148"/>
      <c r="E19" s="148"/>
    </row>
    <row r="20" spans="2:5" x14ac:dyDescent="0.25">
      <c r="B20" s="148"/>
      <c r="C20" s="148"/>
      <c r="D20" s="148"/>
      <c r="E20" s="148"/>
    </row>
  </sheetData>
  <mergeCells count="3">
    <mergeCell ref="C9:D9"/>
    <mergeCell ref="C8:D8"/>
    <mergeCell ref="B17:E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Admin</vt:lpstr>
      <vt:lpstr>Science</vt:lpstr>
      <vt:lpstr>Enforcement</vt:lpstr>
      <vt:lpstr>Totals</vt:lpstr>
      <vt:lpstr>Admin!Print_Area</vt:lpstr>
      <vt:lpstr>Enforcement!Print_Area</vt:lpstr>
      <vt:lpstr>Science!Print_Area</vt:lpstr>
      <vt:lpstr>Totals!Print_Area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Graham</dc:creator>
  <cp:lastModifiedBy>Anthony Graham</cp:lastModifiedBy>
  <cp:lastPrinted>2019-01-28T10:58:08Z</cp:lastPrinted>
  <dcterms:created xsi:type="dcterms:W3CDTF">2018-11-21T12:22:04Z</dcterms:created>
  <dcterms:modified xsi:type="dcterms:W3CDTF">2019-01-28T10:58:17Z</dcterms:modified>
</cp:coreProperties>
</file>